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200" tabRatio="538" firstSheet="1" activeTab="2"/>
  </bookViews>
  <sheets>
    <sheet name="F-1招标工程量清单封面" sheetId="5" r:id="rId1"/>
    <sheet name="F-2招标工程量清单扉页" sheetId="6" r:id="rId2"/>
    <sheet name="项目工程清单与计价表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<sst xmlns="http://schemas.openxmlformats.org/spreadsheetml/2006/main" count="164" uniqueCount="111">
  <si>
    <t>F-1：招标工程量清单封面</t>
  </si>
  <si>
    <t>昆明高新区爱因森教育培训学校世纪城校区装修改造工程施工项目</t>
  </si>
  <si>
    <t>工程</t>
  </si>
  <si>
    <t>招标工程量清单</t>
  </si>
  <si>
    <t>招  标  人：</t>
  </si>
  <si>
    <t>(单位盖章)</t>
  </si>
  <si>
    <t>造价咨询人：</t>
  </si>
  <si>
    <t xml:space="preserve">         年       月       日</t>
  </si>
  <si>
    <t>F-2：招标工程量清单扉页</t>
  </si>
  <si>
    <t>法定代表人
或其授权人：</t>
  </si>
  <si>
    <t>(签字或盖章)</t>
  </si>
  <si>
    <t>(单位资质专用章)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</si>
  <si>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</si>
  <si>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</si>
  <si>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</si>
  <si>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</si>
  <si>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</si>
  <si>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   年        月       日</t>
  </si>
  <si>
    <t>复 核 时 间：</t>
  </si>
  <si>
    <t>世纪城爱因森办公室装修项目造价测算</t>
  </si>
  <si>
    <t>序号</t>
  </si>
  <si>
    <t>分项名称</t>
  </si>
  <si>
    <t>说明</t>
  </si>
  <si>
    <t>计量
单位</t>
  </si>
  <si>
    <t>工程量</t>
  </si>
  <si>
    <t>综合
单价</t>
  </si>
  <si>
    <t>合价</t>
  </si>
  <si>
    <t>备注</t>
  </si>
  <si>
    <t>一</t>
  </si>
  <si>
    <t>拆除工程</t>
  </si>
  <si>
    <t>m2</t>
  </si>
  <si>
    <t>拆除门头上方玻璃</t>
  </si>
  <si>
    <t>1650*750mm</t>
  </si>
  <si>
    <t>拆除前台柜子</t>
  </si>
  <si>
    <t>长4.8m*宽1.3m*高1.06m</t>
  </si>
  <si>
    <t>个</t>
  </si>
  <si>
    <t>拆除吊顶</t>
  </si>
  <si>
    <t>1、前台区域吊顶长8.8m*宽4.8m</t>
  </si>
  <si>
    <t>拆除前台背景墙字体</t>
  </si>
  <si>
    <t>项</t>
  </si>
  <si>
    <t>拆除吊灯</t>
  </si>
  <si>
    <t>4m*4m 大水晶吊灯</t>
  </si>
  <si>
    <t>拆除墙纸</t>
  </si>
  <si>
    <t>拆除墙面硬包</t>
  </si>
  <si>
    <t>1、拆除面层，硬包，保留基层阻燃板，新做石膏板+腻子涂料（另计）；</t>
  </si>
  <si>
    <t>校长办公室+接待室两个房间</t>
  </si>
  <si>
    <t>拆除轻质隔墙</t>
  </si>
  <si>
    <t>1、石膏板轻质隔墙</t>
  </si>
  <si>
    <t>拆除玻璃隔断</t>
  </si>
  <si>
    <t>原更衣室</t>
  </si>
  <si>
    <t>拆除卫生间玻璃隔断</t>
  </si>
  <si>
    <t>拆除台盆柜一套</t>
  </si>
  <si>
    <t>尺寸1.6*0.63*0.83m</t>
  </si>
  <si>
    <t>拆除室内柜体一套</t>
  </si>
  <si>
    <t>尺寸0.5m*2.3m+1.33m*0.7m</t>
  </si>
  <si>
    <t>1、拆除吊顶，喷涂深色涂料（教室区域）</t>
  </si>
  <si>
    <t>拆除格栅吊顶</t>
  </si>
  <si>
    <t xml:space="preserve">1、电脑教室1 </t>
  </si>
  <si>
    <t>拆除门</t>
  </si>
  <si>
    <t>900*2400，拆除后石膏板封堵（另计）；</t>
  </si>
  <si>
    <t>樘</t>
  </si>
  <si>
    <t>拆除拖拉门隔断</t>
  </si>
  <si>
    <t>原直播间推拉门</t>
  </si>
  <si>
    <t>拆除地砖</t>
  </si>
  <si>
    <t xml:space="preserve">1、右侧公区地砖上直接铺地胶，不拆除： 
2、房间内拆除地砖；
</t>
  </si>
  <si>
    <t>拆除地毯+自流平</t>
  </si>
  <si>
    <t>左侧公区原有地毯及自流平；</t>
  </si>
  <si>
    <t>二</t>
  </si>
  <si>
    <t>基建工程</t>
  </si>
  <si>
    <t>门头玻璃更换</t>
  </si>
  <si>
    <t>拆除及苗木移栽后进行场地平整</t>
  </si>
  <si>
    <t>大厅新建格栅吊顶</t>
  </si>
  <si>
    <t>1、大厅</t>
  </si>
  <si>
    <t>隔墙上部新建格栅吊顶</t>
  </si>
  <si>
    <t>1、新建隔墙上部部分破坏拆除恢复；</t>
  </si>
  <si>
    <t>大厅新建石膏板吊顶</t>
  </si>
  <si>
    <t>吊顶</t>
  </si>
  <si>
    <t>1、拆除吊灯区域吊顶修补，双层石膏板+腻子+涂料
2、电脑教室1新建</t>
  </si>
  <si>
    <t>顶面喷涂深色</t>
  </si>
  <si>
    <t>1、新做教室部分，吊顶拆除后，喷涂深色涂料；</t>
  </si>
  <si>
    <t>推拉隔断</t>
  </si>
  <si>
    <t>1、大厅推拉隔断分割</t>
  </si>
  <si>
    <t>石膏板轻质隔墙</t>
  </si>
  <si>
    <t>1、120mm厚轻钢龙骨隔墙+隔音棉</t>
  </si>
  <si>
    <t>轻质隔墙涂料</t>
  </si>
  <si>
    <t>玻璃隔断上方假梁</t>
  </si>
  <si>
    <t>高度500mm</t>
  </si>
  <si>
    <t>玻璃隔断上方假梁涂料</t>
  </si>
  <si>
    <t>玻璃隔断</t>
  </si>
  <si>
    <t>铝合金玻璃隔断2400mm高</t>
  </si>
  <si>
    <t>卫生间抗倍特版</t>
  </si>
  <si>
    <t>修补窗台板</t>
  </si>
  <si>
    <t>m</t>
  </si>
  <si>
    <t>新做墙面石膏板</t>
  </si>
  <si>
    <t>1、拆除硬包部位：骨架利旧，新做单层12mm石膏板+腻子乳胶漆，单面；</t>
  </si>
  <si>
    <t>新做墙面涂料</t>
  </si>
  <si>
    <t>地胶</t>
  </si>
  <si>
    <t>1、公区瓷砖上直接做地胶，不找平</t>
  </si>
  <si>
    <t>找平+自流平+地胶</t>
  </si>
  <si>
    <t>前台定制柜子</t>
  </si>
  <si>
    <t>柜子+人造石台面</t>
  </si>
  <si>
    <t>三</t>
  </si>
  <si>
    <t>安装</t>
  </si>
  <si>
    <t>强、弱电</t>
  </si>
  <si>
    <t>1、大部分利旧，调整新建房间的点位，布局、增加监控布线；</t>
  </si>
  <si>
    <t>消防</t>
  </si>
  <si>
    <t>1、大部分利旧，局部消防喷头调整等</t>
  </si>
  <si>
    <t>四</t>
  </si>
  <si>
    <t>摄像头</t>
  </si>
  <si>
    <t>每个房间一个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</si>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</sst>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8" fontId="0" fillId="0" borderId="1" xfId="0" applyNumberFormat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2" fillId="0" borderId="0" xfId="49"/>
    <xf numFmtId="0" fontId="3" fillId="4" borderId="0" xfId="49" applyFont="1" applyFill="1" applyAlignment="1">
      <alignment horizontal="center" vertical="center" wrapText="1"/>
    </xf>
    <xf numFmtId="0" fontId="4" fillId="4" borderId="0" xfId="49" applyFont="1" applyFill="1" applyAlignment="1">
      <alignment horizontal="left" wrapText="1"/>
    </xf>
    <xf numFmtId="0" fontId="4" fillId="4" borderId="2" xfId="49" applyFont="1" applyFill="1" applyBorder="1" applyAlignment="1">
      <alignment horizontal="center" wrapText="1"/>
    </xf>
    <xf numFmtId="0" fontId="5" fillId="4" borderId="0" xfId="49" applyFont="1" applyFill="1" applyAlignment="1">
      <alignment horizontal="center" wrapText="1"/>
    </xf>
    <xf numFmtId="0" fontId="5" fillId="4" borderId="3" xfId="49" applyFont="1" applyFill="1" applyBorder="1" applyAlignment="1">
      <alignment horizontal="center" wrapText="1"/>
    </xf>
    <xf numFmtId="0" fontId="4" fillId="4" borderId="2" xfId="49" applyFont="1" applyFill="1" applyBorder="1" applyAlignment="1">
      <alignment horizontal="left" wrapText="1"/>
    </xf>
    <xf numFmtId="0" fontId="6" fillId="4" borderId="3" xfId="49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 wrapText="1"/>
    </xf>
    <xf numFmtId="0" fontId="7" fillId="4" borderId="0" xfId="49" applyFont="1" applyFill="1" applyAlignment="1">
      <alignment horizontal="left" vertical="center" wrapText="1"/>
    </xf>
    <xf numFmtId="0" fontId="3" fillId="4" borderId="0" xfId="49" applyFont="1" applyFill="1" applyAlignment="1">
      <alignment horizontal="left" vertical="center" wrapText="1"/>
    </xf>
    <xf numFmtId="0" fontId="5" fillId="4" borderId="0" xfId="49" applyFont="1" applyFill="1" applyAlignment="1">
      <alignment vertical="center" wrapText="1"/>
    </xf>
    <xf numFmtId="0" fontId="4" fillId="4" borderId="0" xfId="49" applyFont="1" applyFill="1" applyAlignment="1">
      <alignment wrapText="1"/>
    </xf>
    <xf numFmtId="0" fontId="7" fillId="4" borderId="0" xfId="49" applyFont="1" applyFill="1" applyAlignment="1">
      <alignment horizontal="center" vertical="center" wrapText="1"/>
    </xf>
    <xf numFmtId="0" fontId="4" fillId="4" borderId="0" xfId="49" applyFont="1" applyFill="1" applyAlignment="1">
      <alignment horizontal="right" wrapText="1"/>
    </xf>
    <xf numFmtId="0" fontId="6" fillId="4" borderId="3" xfId="49" applyFont="1" applyFill="1" applyBorder="1" applyAlignment="1">
      <alignment horizontal="center" wrapText="1"/>
    </xf>
    <xf numFmtId="0" fontId="4" fillId="4" borderId="0" xfId="49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16" sqref="D16"/>
    </sheetView>
  </sheetViews>
  <sheetFormatPr defaultColWidth="9.69230769230769" defaultRowHeight="13.6" outlineLevelCol="6"/>
  <cols>
    <col min="1" max="1" width="29.6153846153846" style="24" customWidth="1"/>
    <col min="2" max="2" width="0.538461538461538" style="24" customWidth="1"/>
    <col min="3" max="3" width="20.2788461538462" style="24" customWidth="1"/>
    <col min="4" max="4" width="29.9711538461538" style="24" customWidth="1"/>
    <col min="5" max="5" width="10.4134615384615" style="24" customWidth="1"/>
    <col min="6" max="6" width="2.33653846153846" style="24" customWidth="1"/>
    <col min="7" max="7" width="28.5384615384615" style="24" customWidth="1"/>
    <col min="8" max="16384" width="9.69230769230769" style="24"/>
  </cols>
  <sheetData>
    <row r="1" s="24" customFormat="1" ht="72.75" customHeight="1" spans="1:7">
      <c r="A1" s="33"/>
      <c r="B1" s="33"/>
      <c r="C1" s="25" t="s">
        <v>0</v>
      </c>
      <c r="D1" s="25"/>
      <c r="E1" s="25"/>
      <c r="F1" s="34"/>
      <c r="G1" s="34"/>
    </row>
    <row r="2" s="24" customFormat="1" ht="84.75" customHeight="1" spans="1:7">
      <c r="A2" s="35"/>
      <c r="B2" s="27" t="s">
        <v>1</v>
      </c>
      <c r="C2" s="27"/>
      <c r="D2" s="27"/>
      <c r="E2" s="36" t="s">
        <v>2</v>
      </c>
      <c r="F2" s="36"/>
      <c r="G2" s="35"/>
    </row>
    <row r="3" s="24" customFormat="1" ht="89.25" customHeight="1" spans="1:7">
      <c r="A3" s="28" t="s">
        <v>3</v>
      </c>
      <c r="B3" s="29"/>
      <c r="C3" s="29"/>
      <c r="D3" s="29"/>
      <c r="E3" s="28"/>
      <c r="F3" s="28"/>
      <c r="G3" s="28"/>
    </row>
    <row r="4" s="24" customFormat="1" ht="119.25" customHeight="1" spans="1:7">
      <c r="A4" s="37"/>
      <c r="B4" s="38" t="s">
        <v>4</v>
      </c>
      <c r="C4" s="38"/>
      <c r="D4" s="30"/>
      <c r="E4" s="30"/>
      <c r="F4" s="30"/>
      <c r="G4" s="26"/>
    </row>
    <row r="5" s="24" customFormat="1" ht="18.75" customHeight="1" spans="1:7">
      <c r="A5" s="37"/>
      <c r="B5" s="37"/>
      <c r="C5" s="37"/>
      <c r="D5" s="39" t="s">
        <v>5</v>
      </c>
      <c r="E5" s="39"/>
      <c r="F5" s="39"/>
      <c r="G5" s="37"/>
    </row>
    <row r="6" s="24" customFormat="1" ht="119.25" customHeight="1" spans="1:7">
      <c r="A6" s="37"/>
      <c r="B6" s="38" t="s">
        <v>6</v>
      </c>
      <c r="C6" s="38"/>
      <c r="D6" s="30"/>
      <c r="E6" s="30"/>
      <c r="F6" s="30"/>
      <c r="G6" s="37"/>
    </row>
    <row r="7" s="24" customFormat="1" ht="18" customHeight="1" spans="1:7">
      <c r="A7" s="37"/>
      <c r="B7" s="37"/>
      <c r="C7" s="37"/>
      <c r="D7" s="39" t="s">
        <v>5</v>
      </c>
      <c r="E7" s="39"/>
      <c r="F7" s="39"/>
      <c r="G7" s="37"/>
    </row>
    <row r="8" s="24" customFormat="1" ht="119.25" customHeight="1" spans="1:7">
      <c r="A8" s="37"/>
      <c r="B8" s="40"/>
      <c r="C8" s="40"/>
      <c r="D8" s="26" t="s">
        <v>7</v>
      </c>
      <c r="E8" s="26"/>
      <c r="F8" s="26"/>
      <c r="G8" s="37"/>
    </row>
    <row r="9" s="24" customFormat="1" ht="18" customHeight="1" spans="1:7">
      <c r="A9" s="37"/>
      <c r="B9" s="37"/>
      <c r="C9" s="37"/>
      <c r="D9" s="37"/>
      <c r="E9" s="37"/>
      <c r="F9" s="37"/>
      <c r="G9" s="37"/>
    </row>
  </sheetData>
  <mergeCells count="18">
    <mergeCell ref="A1:B1"/>
    <mergeCell ref="C1:E1"/>
    <mergeCell ref="F1:G1"/>
    <mergeCell ref="B2:D2"/>
    <mergeCell ref="E2:F2"/>
    <mergeCell ref="A3:G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B9:C9"/>
    <mergeCell ref="E9:F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D17" sqref="D17"/>
    </sheetView>
  </sheetViews>
  <sheetFormatPr defaultColWidth="9.69230769230769" defaultRowHeight="13.6" outlineLevelCol="6"/>
  <cols>
    <col min="1" max="1" width="26.7403846153846" style="24" customWidth="1"/>
    <col min="2" max="2" width="10.4134615384615" style="24" customWidth="1"/>
    <col min="3" max="3" width="19.3846153846154" style="24" customWidth="1"/>
    <col min="4" max="4" width="8.43269230769231" style="24" customWidth="1"/>
    <col min="5" max="5" width="18.3076923076923" style="24" customWidth="1"/>
    <col min="6" max="6" width="7.89423076923077" style="24" customWidth="1"/>
    <col min="7" max="7" width="30.5096153846154" style="24" customWidth="1"/>
    <col min="8" max="16384" width="9.69230769230769" style="24"/>
  </cols>
  <sheetData>
    <row r="1" s="24" customFormat="1" ht="81.75" customHeight="1" spans="1:7">
      <c r="A1" s="25" t="s">
        <v>8</v>
      </c>
      <c r="B1" s="25"/>
      <c r="C1" s="25"/>
      <c r="D1" s="25"/>
      <c r="E1" s="25"/>
      <c r="F1" s="25"/>
      <c r="G1" s="25"/>
    </row>
    <row r="2" s="24" customFormat="1" ht="69.75" customHeight="1" spans="1:7">
      <c r="A2" s="26"/>
      <c r="B2" s="27" t="s">
        <v>1</v>
      </c>
      <c r="C2" s="27"/>
      <c r="D2" s="27"/>
      <c r="E2" s="27"/>
      <c r="F2" s="27"/>
      <c r="G2" s="26" t="s">
        <v>2</v>
      </c>
    </row>
    <row r="3" s="24" customFormat="1" ht="87.75" customHeight="1" spans="1:7">
      <c r="A3" s="28" t="s">
        <v>3</v>
      </c>
      <c r="B3" s="29"/>
      <c r="C3" s="29"/>
      <c r="D3" s="29"/>
      <c r="E3" s="29"/>
      <c r="F3" s="29"/>
      <c r="G3" s="28"/>
    </row>
    <row r="4" s="24" customFormat="1" ht="105" customHeight="1" spans="1:7">
      <c r="A4" s="26" t="s">
        <v>4</v>
      </c>
      <c r="B4" s="30"/>
      <c r="C4" s="30"/>
      <c r="D4" s="26"/>
      <c r="E4" s="26" t="s">
        <v>9</v>
      </c>
      <c r="F4" s="26"/>
      <c r="G4" s="30"/>
    </row>
    <row r="5" s="24" customFormat="1" ht="18.75" customHeight="1" spans="1:7">
      <c r="A5" s="26"/>
      <c r="B5" s="31" t="s">
        <v>5</v>
      </c>
      <c r="C5" s="31"/>
      <c r="D5" s="26"/>
      <c r="E5" s="26"/>
      <c r="F5" s="26"/>
      <c r="G5" s="31" t="s">
        <v>10</v>
      </c>
    </row>
    <row r="6" s="24" customFormat="1" ht="89.25" customHeight="1" spans="1:7">
      <c r="A6" s="26" t="s">
        <v>6</v>
      </c>
      <c r="B6" s="30"/>
      <c r="C6" s="30"/>
      <c r="D6" s="26"/>
      <c r="E6" s="26" t="s">
        <v>9</v>
      </c>
      <c r="F6" s="26"/>
      <c r="G6" s="32"/>
    </row>
    <row r="7" s="24" customFormat="1" ht="18" customHeight="1" spans="1:7">
      <c r="A7" s="26"/>
      <c r="B7" s="31" t="s">
        <v>11</v>
      </c>
      <c r="C7" s="31"/>
      <c r="D7" s="26"/>
      <c r="E7" s="26"/>
      <c r="F7" s="26"/>
      <c r="G7" s="31" t="s">
        <v>10</v>
      </c>
    </row>
    <row r="8" s="24" customFormat="1" ht="87" customHeight="1" spans="1:7">
      <c r="A8" s="26" t="s">
        <v>12</v>
      </c>
      <c r="B8" s="30"/>
      <c r="C8" s="30"/>
      <c r="D8" s="26"/>
      <c r="E8" s="26" t="s">
        <v>13</v>
      </c>
      <c r="F8" s="26"/>
      <c r="G8" s="32"/>
    </row>
    <row r="9" s="24" customFormat="1" ht="18" customHeight="1" spans="1:7">
      <c r="A9" s="26"/>
      <c r="B9" s="31" t="s">
        <v>14</v>
      </c>
      <c r="C9" s="31"/>
      <c r="D9" s="26"/>
      <c r="E9" s="26"/>
      <c r="F9" s="26"/>
      <c r="G9" s="31" t="s">
        <v>15</v>
      </c>
    </row>
    <row r="10" s="24" customFormat="1" ht="114.75" customHeight="1" spans="1:7">
      <c r="A10" s="26" t="s">
        <v>16</v>
      </c>
      <c r="B10" s="26" t="s">
        <v>17</v>
      </c>
      <c r="C10" s="26"/>
      <c r="D10" s="26"/>
      <c r="E10" s="26" t="s">
        <v>18</v>
      </c>
      <c r="F10" s="26"/>
      <c r="G10" s="26" t="s">
        <v>17</v>
      </c>
    </row>
    <row r="11" s="24" customFormat="1" ht="18" customHeight="1" spans="1:7">
      <c r="A11" s="26"/>
      <c r="B11" s="26"/>
      <c r="C11" s="26"/>
      <c r="D11" s="26"/>
      <c r="E11" s="26"/>
      <c r="F11" s="26"/>
      <c r="G11" s="26"/>
    </row>
  </sheetData>
  <mergeCells count="19">
    <mergeCell ref="A1:G1"/>
    <mergeCell ref="B2:F2"/>
    <mergeCell ref="A3:G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O5" sqref="O5"/>
    </sheetView>
  </sheetViews>
  <sheetFormatPr defaultColWidth="9" defaultRowHeight="16.8"/>
  <cols>
    <col min="1" max="1" width="6.94230769230769" style="1" customWidth="1"/>
    <col min="2" max="2" width="24.8461538461538" style="2" customWidth="1"/>
    <col min="3" max="3" width="71.1538461538462" customWidth="1"/>
    <col min="4" max="4" width="5.19230769230769" style="1" customWidth="1"/>
    <col min="5" max="5" width="8.15384615384615" style="1" customWidth="1"/>
    <col min="6" max="6" width="12.3557692307692" style="1" customWidth="1"/>
    <col min="7" max="7" width="10.4230769230769" style="1" customWidth="1"/>
    <col min="8" max="8" width="31.3076923076923" style="1" customWidth="1"/>
    <col min="9" max="9" width="11.4903846153846" customWidth="1"/>
  </cols>
  <sheetData>
    <row r="1" customFormat="1" ht="36" customHeight="1" spans="1:11">
      <c r="A1" s="3" t="s">
        <v>19</v>
      </c>
      <c r="B1" s="4"/>
      <c r="C1" s="3"/>
      <c r="D1" s="3"/>
      <c r="E1" s="3"/>
      <c r="F1" s="3"/>
      <c r="G1" s="3"/>
      <c r="H1" s="3"/>
    </row>
    <row r="2" customFormat="1" ht="37" customHeight="1" spans="1:11">
      <c r="A2" s="5" t="s">
        <v>20</v>
      </c>
      <c r="B2" s="6" t="s">
        <v>21</v>
      </c>
      <c r="C2" s="7" t="s">
        <v>22</v>
      </c>
      <c r="D2" s="8" t="s">
        <v>23</v>
      </c>
      <c r="E2" s="5" t="s">
        <v>24</v>
      </c>
      <c r="F2" s="8" t="s">
        <v>25</v>
      </c>
      <c r="G2" s="5" t="s">
        <v>26</v>
      </c>
      <c r="H2" s="5" t="s">
        <v>27</v>
      </c>
    </row>
    <row r="3" customFormat="1" ht="28" customHeight="1" spans="1:11">
      <c r="A3" s="9" t="s">
        <v>28</v>
      </c>
      <c r="B3" s="10" t="s">
        <v>29</v>
      </c>
      <c r="C3" s="11"/>
      <c r="D3" s="9" t="s">
        <v>30</v>
      </c>
      <c r="E3" s="12">
        <v>830.35</v>
      </c>
      <c r="F3" s="12">
        <f>G3/E3</f>
        <v>0</v>
      </c>
      <c r="G3" s="12">
        <f>SUM(G5:G21)</f>
        <v>0</v>
      </c>
      <c r="H3" s="9"/>
    </row>
    <row r="4" customFormat="1" ht="21" customHeight="1" spans="1:11">
      <c r="A4" s="13">
        <v>1</v>
      </c>
      <c r="B4" s="14" t="s">
        <v>31</v>
      </c>
      <c r="C4" s="15" t="s">
        <v>32</v>
      </c>
      <c r="D4" s="13" t="s">
        <v>30</v>
      </c>
      <c r="E4" s="16">
        <f>1.65*0.75</f>
        <v>1.2375</v>
      </c>
      <c r="F4" s="17"/>
      <c r="G4" s="17"/>
      <c r="H4" s="18"/>
    </row>
    <row r="5" customFormat="1" ht="21" customHeight="1" spans="1:11">
      <c r="A5" s="13">
        <v>2</v>
      </c>
      <c r="B5" s="14" t="s">
        <v>33</v>
      </c>
      <c r="C5" s="15" t="s">
        <v>34</v>
      </c>
      <c r="D5" s="13" t="s">
        <v>35</v>
      </c>
      <c r="E5" s="16">
        <v>1</v>
      </c>
      <c r="F5" s="17"/>
      <c r="G5" s="17"/>
      <c r="H5" s="18"/>
    </row>
    <row r="6" customFormat="1" ht="20" customHeight="1" spans="1:11">
      <c r="A6" s="13">
        <v>3</v>
      </c>
      <c r="B6" s="14" t="s">
        <v>36</v>
      </c>
      <c r="C6" s="15" t="s">
        <v>37</v>
      </c>
      <c r="D6" s="13" t="s">
        <v>30</v>
      </c>
      <c r="E6" s="16">
        <f>(6.4+1.9+2.76)*4.8+3.2*1.91</f>
        <v>59.2</v>
      </c>
      <c r="F6" s="13"/>
      <c r="G6" s="17"/>
      <c r="H6" s="13"/>
    </row>
    <row r="7" customFormat="1" ht="20" customHeight="1" spans="1:11">
      <c r="A7" s="13">
        <v>4</v>
      </c>
      <c r="B7" s="14" t="s">
        <v>38</v>
      </c>
      <c r="C7" s="15"/>
      <c r="D7" s="13" t="s">
        <v>39</v>
      </c>
      <c r="E7" s="16">
        <v>1</v>
      </c>
      <c r="F7" s="13"/>
      <c r="G7" s="17"/>
      <c r="H7" s="13"/>
    </row>
    <row r="8" ht="22" customHeight="1" spans="1:11">
      <c r="A8" s="13">
        <v>5</v>
      </c>
      <c r="B8" s="14" t="s">
        <v>40</v>
      </c>
      <c r="C8" s="15" t="s">
        <v>41</v>
      </c>
      <c r="D8" s="13" t="s">
        <v>39</v>
      </c>
      <c r="E8" s="16">
        <v>1</v>
      </c>
      <c r="F8" s="13"/>
      <c r="G8" s="17"/>
      <c r="H8" s="13"/>
      <c r="I8" s="1"/>
      <c r="J8" s="1"/>
      <c r="K8" s="1"/>
    </row>
    <row r="9" customFormat="1" ht="23" customHeight="1" spans="1:11">
      <c r="A9" s="13">
        <v>6</v>
      </c>
      <c r="B9" s="14" t="s">
        <v>42</v>
      </c>
      <c r="C9" s="15"/>
      <c r="D9" s="13" t="s">
        <v>30</v>
      </c>
      <c r="E9" s="17">
        <f>E38</f>
        <v>581.43828</v>
      </c>
      <c r="F9" s="13"/>
      <c r="G9" s="17"/>
      <c r="H9" s="13"/>
    </row>
    <row r="10" customFormat="1" ht="26" customHeight="1" spans="1:11">
      <c r="A10" s="13">
        <v>7</v>
      </c>
      <c r="B10" s="14" t="s">
        <v>43</v>
      </c>
      <c r="C10" s="15" t="s">
        <v>44</v>
      </c>
      <c r="D10" s="13" t="s">
        <v>30</v>
      </c>
      <c r="E10" s="16">
        <f>3.6*2.74*2</f>
        <v>19.728</v>
      </c>
      <c r="F10" s="13"/>
      <c r="G10" s="17"/>
      <c r="H10" s="13" t="s">
        <v>45</v>
      </c>
    </row>
    <row r="11" customFormat="1" ht="24" hidden="1" customHeight="1" spans="1:11">
      <c r="A11" s="13">
        <v>8</v>
      </c>
      <c r="B11" s="14" t="s">
        <v>46</v>
      </c>
      <c r="C11" s="15" t="s">
        <v>47</v>
      </c>
      <c r="D11" s="13" t="s">
        <v>30</v>
      </c>
      <c r="E11" s="16">
        <f>3*2.35-0.9*2.4+2.1*2.35+2.1*1.22+3.1*2.8+2.22*2.6</f>
        <v>26.839</v>
      </c>
      <c r="F11" s="13"/>
      <c r="G11" s="17"/>
      <c r="H11" s="13"/>
    </row>
    <row r="12" customFormat="1" ht="21" customHeight="1" spans="1:11">
      <c r="A12" s="13">
        <v>9</v>
      </c>
      <c r="B12" s="14" t="s">
        <v>48</v>
      </c>
      <c r="C12" s="15" t="s">
        <v>49</v>
      </c>
      <c r="D12" s="13" t="s">
        <v>30</v>
      </c>
      <c r="E12" s="16">
        <f>1.9*2.6</f>
        <v>4.94</v>
      </c>
      <c r="F12" s="13"/>
      <c r="G12" s="17"/>
      <c r="H12" s="13"/>
    </row>
    <row r="13" customFormat="1" ht="25" customHeight="1" spans="1:11">
      <c r="A13" s="13">
        <v>10</v>
      </c>
      <c r="B13" s="14" t="s">
        <v>50</v>
      </c>
      <c r="C13" s="15"/>
      <c r="D13" s="13" t="s">
        <v>30</v>
      </c>
      <c r="E13" s="19">
        <f>(3.57*2.23+1.2*2.23*3)+(2.3*2.23+1.2*2.23*1)</f>
        <v>23.7941</v>
      </c>
      <c r="F13" s="13"/>
      <c r="G13" s="17"/>
      <c r="H13" s="13"/>
    </row>
    <row r="14" customFormat="1" ht="27" customHeight="1" spans="1:11">
      <c r="A14" s="13">
        <v>11</v>
      </c>
      <c r="B14" s="14" t="s">
        <v>51</v>
      </c>
      <c r="C14" s="15" t="s">
        <v>52</v>
      </c>
      <c r="D14" s="13" t="s">
        <v>39</v>
      </c>
      <c r="E14" s="13">
        <v>1</v>
      </c>
      <c r="F14" s="13"/>
      <c r="G14" s="13"/>
      <c r="H14" s="13"/>
    </row>
    <row r="15" customFormat="1" ht="22" customHeight="1" spans="1:11">
      <c r="A15" s="13">
        <v>12</v>
      </c>
      <c r="B15" s="14" t="s">
        <v>53</v>
      </c>
      <c r="C15" s="15" t="s">
        <v>54</v>
      </c>
      <c r="D15" s="13" t="s">
        <v>39</v>
      </c>
      <c r="E15" s="17">
        <v>1</v>
      </c>
      <c r="F15" s="13"/>
      <c r="G15" s="13"/>
      <c r="H15" s="13"/>
    </row>
    <row r="16" customFormat="1" ht="25" customHeight="1" spans="1:11">
      <c r="A16" s="13">
        <v>13</v>
      </c>
      <c r="B16" s="14" t="s">
        <v>36</v>
      </c>
      <c r="C16" s="15" t="s">
        <v>55</v>
      </c>
      <c r="D16" s="13" t="s">
        <v>30</v>
      </c>
      <c r="E16" s="13">
        <f>20+12*2+21</f>
        <v>65</v>
      </c>
      <c r="F16" s="13"/>
      <c r="G16" s="13"/>
      <c r="H16" s="13"/>
    </row>
    <row r="17" customFormat="1" ht="25" customHeight="1" spans="1:8">
      <c r="A17" s="13">
        <v>14</v>
      </c>
      <c r="B17" s="14" t="s">
        <v>56</v>
      </c>
      <c r="C17" s="15" t="s">
        <v>57</v>
      </c>
      <c r="D17" s="13" t="s">
        <v>30</v>
      </c>
      <c r="E17" s="13">
        <f>1.4*10</f>
        <v>14</v>
      </c>
      <c r="F17" s="13"/>
      <c r="G17" s="13"/>
      <c r="H17" s="13"/>
    </row>
    <row r="18" customFormat="1" ht="25" customHeight="1" spans="1:8">
      <c r="A18" s="13">
        <v>14</v>
      </c>
      <c r="B18" s="14" t="s">
        <v>58</v>
      </c>
      <c r="C18" s="15" t="s">
        <v>59</v>
      </c>
      <c r="D18" s="13" t="s">
        <v>60</v>
      </c>
      <c r="E18" s="13">
        <v>1</v>
      </c>
      <c r="F18" s="13"/>
      <c r="G18" s="13"/>
      <c r="H18" s="13"/>
    </row>
    <row r="19" customFormat="1" ht="25" customHeight="1" spans="1:8">
      <c r="A19" s="13">
        <v>15</v>
      </c>
      <c r="B19" s="14" t="s">
        <v>61</v>
      </c>
      <c r="C19" s="15" t="s">
        <v>62</v>
      </c>
      <c r="D19" s="13" t="s">
        <v>30</v>
      </c>
      <c r="E19" s="17">
        <f>3.6*2.74</f>
        <v>9.864</v>
      </c>
      <c r="F19" s="17"/>
      <c r="G19" s="17"/>
      <c r="H19" s="13"/>
    </row>
    <row r="20" customFormat="1" ht="32" customHeight="1" spans="1:8">
      <c r="A20" s="13">
        <v>16</v>
      </c>
      <c r="B20" s="14" t="s">
        <v>63</v>
      </c>
      <c r="C20" s="15" t="s">
        <v>64</v>
      </c>
      <c r="D20" s="13" t="s">
        <v>30</v>
      </c>
      <c r="E20" s="17">
        <f>13+12+21+10+22+12+20+20+12*2+21+14</f>
        <v>189</v>
      </c>
      <c r="F20" s="17"/>
      <c r="G20" s="17"/>
      <c r="H20" s="13"/>
    </row>
    <row r="21" customFormat="1" ht="33" customHeight="1" spans="1:8">
      <c r="A21" s="13">
        <v>17</v>
      </c>
      <c r="B21" s="14" t="s">
        <v>65</v>
      </c>
      <c r="C21" s="15" t="s">
        <v>66</v>
      </c>
      <c r="D21" s="13" t="s">
        <v>30</v>
      </c>
      <c r="E21" s="17">
        <f>32+34+72+(154-60)+46</f>
        <v>278</v>
      </c>
      <c r="F21" s="17"/>
      <c r="G21" s="17"/>
      <c r="H21" s="13"/>
    </row>
    <row r="22" customFormat="1" ht="29" customHeight="1" spans="1:8">
      <c r="A22" s="9" t="s">
        <v>67</v>
      </c>
      <c r="B22" s="10" t="s">
        <v>68</v>
      </c>
      <c r="C22" s="11"/>
      <c r="D22" s="9" t="s">
        <v>30</v>
      </c>
      <c r="E22" s="12">
        <v>830.35</v>
      </c>
      <c r="F22" s="12">
        <f>G22/E22</f>
        <v>0</v>
      </c>
      <c r="G22" s="12">
        <f>SUM(G23:G41)</f>
        <v>0</v>
      </c>
      <c r="H22" s="9"/>
    </row>
    <row r="23" customFormat="1" ht="20" customHeight="1" spans="1:8">
      <c r="A23" s="13">
        <v>1</v>
      </c>
      <c r="B23" s="14" t="s">
        <v>69</v>
      </c>
      <c r="C23" s="20" t="s">
        <v>70</v>
      </c>
      <c r="D23" s="13" t="s">
        <v>30</v>
      </c>
      <c r="E23" s="17">
        <f>1.65*0.75</f>
        <v>1.2375</v>
      </c>
      <c r="F23" s="13"/>
      <c r="G23" s="13"/>
      <c r="H23" s="13"/>
    </row>
    <row r="24" customFormat="1" ht="22" customHeight="1" spans="1:8">
      <c r="A24" s="13">
        <v>2</v>
      </c>
      <c r="B24" s="14" t="s">
        <v>71</v>
      </c>
      <c r="C24" s="20" t="s">
        <v>72</v>
      </c>
      <c r="D24" s="13" t="s">
        <v>30</v>
      </c>
      <c r="E24" s="17">
        <f>1.43*4.8+3.2*1.91</f>
        <v>12.976</v>
      </c>
      <c r="F24" s="13"/>
      <c r="G24" s="19"/>
      <c r="H24" s="13"/>
    </row>
    <row r="25" customFormat="1" ht="22" customHeight="1" spans="1:8">
      <c r="A25" s="13">
        <v>3</v>
      </c>
      <c r="B25" s="14" t="s">
        <v>73</v>
      </c>
      <c r="C25" s="20" t="s">
        <v>74</v>
      </c>
      <c r="D25" s="13" t="s">
        <v>30</v>
      </c>
      <c r="E25" s="17">
        <f>0.3*8.2*2+0.3*(8.67+4.05+3.85)+1.4*10</f>
        <v>23.891</v>
      </c>
      <c r="F25" s="13"/>
      <c r="G25" s="19"/>
      <c r="H25" s="13"/>
    </row>
    <row r="26" customFormat="1" ht="23" customHeight="1" spans="1:8">
      <c r="A26" s="13">
        <v>4</v>
      </c>
      <c r="B26" s="14" t="s">
        <v>75</v>
      </c>
      <c r="C26" s="20"/>
      <c r="D26" s="13" t="s">
        <v>30</v>
      </c>
      <c r="E26" s="17">
        <f>(6.4+1.9+1.33)*4.8</f>
        <v>46.224</v>
      </c>
      <c r="F26" s="13"/>
      <c r="G26" s="19"/>
      <c r="H26" s="13"/>
    </row>
    <row r="27" customFormat="1" ht="33" customHeight="1" spans="1:8">
      <c r="A27" s="13">
        <v>5</v>
      </c>
      <c r="B27" s="14" t="s">
        <v>76</v>
      </c>
      <c r="C27" s="15" t="s">
        <v>77</v>
      </c>
      <c r="D27" s="13" t="s">
        <v>30</v>
      </c>
      <c r="E27" s="17">
        <f>16+1.4*10+0.2*4*4</f>
        <v>33.2</v>
      </c>
      <c r="F27" s="13"/>
      <c r="G27" s="19"/>
      <c r="H27" s="13"/>
    </row>
    <row r="28" customFormat="1" ht="21" customHeight="1" spans="1:8">
      <c r="A28" s="13">
        <v>6</v>
      </c>
      <c r="B28" s="14" t="s">
        <v>78</v>
      </c>
      <c r="C28" s="15" t="s">
        <v>79</v>
      </c>
      <c r="D28" s="13" t="s">
        <v>30</v>
      </c>
      <c r="E28" s="17">
        <f>E16*1.3</f>
        <v>84.5</v>
      </c>
      <c r="F28" s="13"/>
      <c r="G28" s="19"/>
      <c r="H28" s="13"/>
    </row>
    <row r="29" customFormat="1" ht="24" customHeight="1" spans="1:8">
      <c r="A29" s="13">
        <v>7</v>
      </c>
      <c r="B29" s="14" t="s">
        <v>80</v>
      </c>
      <c r="C29" s="15" t="s">
        <v>81</v>
      </c>
      <c r="D29" s="13" t="s">
        <v>30</v>
      </c>
      <c r="E29" s="17">
        <f>6.76*2.8</f>
        <v>18.928</v>
      </c>
      <c r="F29" s="13"/>
      <c r="G29" s="21"/>
      <c r="H29" s="13"/>
    </row>
    <row r="30" customFormat="1" ht="22" customHeight="1" spans="1:8">
      <c r="A30" s="13">
        <v>8</v>
      </c>
      <c r="B30" s="14" t="s">
        <v>82</v>
      </c>
      <c r="C30" s="15" t="s">
        <v>83</v>
      </c>
      <c r="D30" s="13" t="s">
        <v>30</v>
      </c>
      <c r="E30" s="17">
        <f>(3.2+1.4)*2.9+8.2*2.9*2+0.9*2.4</f>
        <v>63.06</v>
      </c>
      <c r="F30" s="13"/>
      <c r="G30" s="21"/>
      <c r="H30" s="13"/>
    </row>
    <row r="31" customFormat="1" ht="22" customHeight="1" spans="1:8">
      <c r="A31" s="13">
        <v>9</v>
      </c>
      <c r="B31" s="14" t="s">
        <v>84</v>
      </c>
      <c r="C31" s="15"/>
      <c r="D31" s="13" t="s">
        <v>30</v>
      </c>
      <c r="E31" s="17">
        <f>(3.2+1.4)*2.9*2+8.2*2.9*2*2+0.9*2.4*2</f>
        <v>126.12</v>
      </c>
      <c r="F31" s="13"/>
      <c r="G31" s="21"/>
      <c r="H31" s="13"/>
    </row>
    <row r="32" customFormat="1" ht="22" customHeight="1" spans="1:8">
      <c r="A32" s="13">
        <v>10</v>
      </c>
      <c r="B32" s="14" t="s">
        <v>85</v>
      </c>
      <c r="C32" s="15" t="s">
        <v>86</v>
      </c>
      <c r="D32" s="13" t="s">
        <v>30</v>
      </c>
      <c r="E32" s="17">
        <f>(3.85+4.05+8.67)*0.5</f>
        <v>8.285</v>
      </c>
      <c r="F32" s="13"/>
      <c r="G32" s="21"/>
      <c r="H32" s="13"/>
    </row>
    <row r="33" customFormat="1" ht="22" customHeight="1" spans="1:8">
      <c r="A33" s="13">
        <v>11</v>
      </c>
      <c r="B33" s="14" t="s">
        <v>87</v>
      </c>
      <c r="C33" s="15"/>
      <c r="D33" s="13" t="s">
        <v>30</v>
      </c>
      <c r="E33" s="17">
        <f>E32*2</f>
        <v>16.57</v>
      </c>
      <c r="F33" s="13"/>
      <c r="G33" s="21"/>
      <c r="H33" s="13"/>
    </row>
    <row r="34" customFormat="1" ht="22" customHeight="1" spans="1:8">
      <c r="A34" s="13">
        <v>12</v>
      </c>
      <c r="B34" s="14" t="s">
        <v>88</v>
      </c>
      <c r="C34" s="15" t="s">
        <v>89</v>
      </c>
      <c r="D34" s="13" t="s">
        <v>30</v>
      </c>
      <c r="E34" s="17">
        <f>(3.85+4.05+8.67)*2.4+10*2.3</f>
        <v>62.768</v>
      </c>
      <c r="F34" s="13"/>
      <c r="G34" s="21"/>
      <c r="H34" s="13"/>
    </row>
    <row r="35" customFormat="1" ht="22" customHeight="1" spans="1:8">
      <c r="A35" s="13">
        <v>13</v>
      </c>
      <c r="B35" s="14" t="s">
        <v>90</v>
      </c>
      <c r="C35" s="15"/>
      <c r="D35" s="13" t="s">
        <v>30</v>
      </c>
      <c r="E35" s="17">
        <f>E13</f>
        <v>23.7941</v>
      </c>
      <c r="F35" s="13"/>
      <c r="G35" s="21"/>
      <c r="H35" s="13"/>
    </row>
    <row r="36" customFormat="1" ht="22" customHeight="1" spans="1:8">
      <c r="A36" s="13">
        <v>14</v>
      </c>
      <c r="B36" s="14" t="s">
        <v>91</v>
      </c>
      <c r="C36" s="15"/>
      <c r="D36" s="13" t="s">
        <v>92</v>
      </c>
      <c r="E36" s="17">
        <v>2</v>
      </c>
      <c r="F36" s="13"/>
      <c r="G36" s="21"/>
      <c r="H36" s="13"/>
    </row>
    <row r="37" customFormat="1" ht="30" customHeight="1" spans="1:8">
      <c r="A37" s="13">
        <v>15</v>
      </c>
      <c r="B37" s="14" t="s">
        <v>93</v>
      </c>
      <c r="C37" s="15" t="s">
        <v>94</v>
      </c>
      <c r="D37" s="13" t="s">
        <v>30</v>
      </c>
      <c r="E37" s="17">
        <f>E10</f>
        <v>19.728</v>
      </c>
      <c r="F37" s="13"/>
      <c r="G37" s="17"/>
      <c r="H37" s="13"/>
    </row>
    <row r="38" customFormat="1" ht="27" customHeight="1" spans="1:8">
      <c r="A38" s="13">
        <v>16</v>
      </c>
      <c r="B38" s="14" t="s">
        <v>95</v>
      </c>
      <c r="C38" s="15"/>
      <c r="D38" s="13" t="s">
        <v>30</v>
      </c>
      <c r="E38" s="17">
        <f>((3.85+8.2*2+4.05+8.2*2)*2.75-4.85*2.56-4.85*2.58+(8.67+8.2*2)*2.75-5.9*2.57-4.85*2.56+(3.5*2+3.6+3.2*2+3.6)*2.74-4.6*2.45-1.75*2.4-1.8*2.4-0.9*2.4*2+(5.8*2+3.6*2)*2.74-2.34*2.54-1.3*2.4-1.6*2.4-0.9*2.4*2+(2.67*2+3.6*2)*2.74-1.28*2.4-0.9*2.4+(5.97*2+3.6*2)*2.78-1.75*2.4-0.9*2.4*2+(3*2+4*2+1.53+4.92*2+4*2)*2.8-5.75*2.54-4.65*2.54-0.9*2.4*2+(5.65*2+3.46*2+1.6+3.1*2+3.75*2+3.67*2)*2.8-4.85*2.54-4.65*2.54-0.9*2.4*4+(3.72*2+5.52*2)*2.72-1.88*2.48-0.9*2.4+(4.2*2+3.46*2)*2.6-0.9*2.4*2-1.75*2.4-1.4*2.4)*1.2</f>
        <v>581.43828</v>
      </c>
      <c r="F38" s="13"/>
      <c r="G38" s="17"/>
      <c r="H38" s="13"/>
    </row>
    <row r="39" customFormat="1" ht="26" customHeight="1" spans="1:8">
      <c r="A39" s="13">
        <v>17</v>
      </c>
      <c r="B39" s="14" t="s">
        <v>96</v>
      </c>
      <c r="C39" s="15" t="s">
        <v>97</v>
      </c>
      <c r="D39" s="13" t="s">
        <v>30</v>
      </c>
      <c r="E39" s="22">
        <f>95.49+154+32+34+72+46</f>
        <v>433.49</v>
      </c>
      <c r="F39" s="13"/>
      <c r="G39" s="17"/>
      <c r="H39" s="13"/>
    </row>
    <row r="40" customFormat="1" ht="26" customHeight="1" spans="1:8">
      <c r="A40" s="13">
        <v>18</v>
      </c>
      <c r="B40" s="14" t="s">
        <v>96</v>
      </c>
      <c r="C40" s="15" t="s">
        <v>98</v>
      </c>
      <c r="D40" s="13" t="s">
        <v>30</v>
      </c>
      <c r="E40" s="17">
        <f>13+12+31+10+22+12+20+20+12*2+21+14</f>
        <v>199</v>
      </c>
      <c r="F40" s="13"/>
      <c r="G40" s="17"/>
      <c r="H40" s="13"/>
    </row>
    <row r="41" customFormat="1" ht="26" customHeight="1" spans="1:8">
      <c r="A41" s="13">
        <v>19</v>
      </c>
      <c r="B41" s="14" t="s">
        <v>99</v>
      </c>
      <c r="C41" s="15" t="s">
        <v>100</v>
      </c>
      <c r="D41" s="13" t="s">
        <v>92</v>
      </c>
      <c r="E41" s="19">
        <f>5</f>
        <v>5</v>
      </c>
      <c r="F41" s="13"/>
      <c r="G41" s="17"/>
      <c r="H41" s="13"/>
    </row>
    <row r="42" customFormat="1" ht="29" customHeight="1" spans="1:8">
      <c r="A42" s="9" t="s">
        <v>101</v>
      </c>
      <c r="B42" s="10" t="s">
        <v>102</v>
      </c>
      <c r="C42" s="11"/>
      <c r="D42" s="9" t="s">
        <v>30</v>
      </c>
      <c r="E42" s="12">
        <f>E22</f>
        <v>830.35</v>
      </c>
      <c r="F42" s="12">
        <f>G42/E42</f>
        <v>0</v>
      </c>
      <c r="G42" s="9">
        <f>SUM(G43:G44)</f>
        <v>0</v>
      </c>
      <c r="H42" s="9"/>
    </row>
    <row r="43" customFormat="1" ht="30" customHeight="1" spans="1:8">
      <c r="A43" s="13">
        <v>1</v>
      </c>
      <c r="B43" s="14" t="s">
        <v>103</v>
      </c>
      <c r="C43" s="15" t="s">
        <v>104</v>
      </c>
      <c r="D43" s="13" t="s">
        <v>30</v>
      </c>
      <c r="E43" s="13">
        <v>830</v>
      </c>
      <c r="F43" s="13"/>
      <c r="G43" s="13"/>
      <c r="H43" s="13"/>
    </row>
    <row r="44" customFormat="1" ht="29" customHeight="1" spans="1:8">
      <c r="A44" s="13">
        <v>2</v>
      </c>
      <c r="B44" s="14" t="s">
        <v>105</v>
      </c>
      <c r="C44" s="15" t="s">
        <v>106</v>
      </c>
      <c r="D44" s="13" t="s">
        <v>30</v>
      </c>
      <c r="E44" s="13">
        <v>830</v>
      </c>
      <c r="F44" s="13"/>
      <c r="G44" s="13"/>
      <c r="H44" s="13"/>
    </row>
    <row r="45" customFormat="1" ht="29" customHeight="1" spans="1:8">
      <c r="A45" s="9" t="s">
        <v>107</v>
      </c>
      <c r="B45" s="10" t="s">
        <v>108</v>
      </c>
      <c r="C45" s="11"/>
      <c r="D45" s="9" t="s">
        <v>35</v>
      </c>
      <c r="E45" s="9">
        <v>26</v>
      </c>
      <c r="F45" s="12">
        <f>G45/E45</f>
        <v>0</v>
      </c>
      <c r="G45" s="9">
        <f>G46</f>
        <v>0</v>
      </c>
      <c r="H45" s="9"/>
    </row>
    <row r="46" customFormat="1" ht="29" customHeight="1" spans="1:8">
      <c r="A46" s="13">
        <v>1</v>
      </c>
      <c r="B46" s="14" t="s">
        <v>108</v>
      </c>
      <c r="C46" s="15" t="s">
        <v>109</v>
      </c>
      <c r="D46" s="13" t="s">
        <v>35</v>
      </c>
      <c r="E46" s="13">
        <v>26</v>
      </c>
      <c r="F46" s="13"/>
      <c r="G46" s="13"/>
      <c r="H46" s="13"/>
    </row>
    <row r="47" customFormat="1" ht="29" customHeight="1" spans="1:8">
      <c r="A47" s="9"/>
      <c r="B47" s="10"/>
      <c r="C47" s="11" t="s">
        <v>110</v>
      </c>
      <c r="D47" s="9" t="s">
        <v>30</v>
      </c>
      <c r="E47" s="12">
        <f>E42</f>
        <v>830.35</v>
      </c>
      <c r="F47" s="12">
        <f>G47/E47</f>
        <v>0</v>
      </c>
      <c r="G47" s="12">
        <f>G3+G22+G42+G45</f>
        <v>0</v>
      </c>
      <c r="H47" s="9"/>
    </row>
    <row r="49" customFormat="1" spans="1:8">
      <c r="A49" s="1"/>
      <c r="B49" s="2"/>
      <c r="D49" s="1"/>
      <c r="E49" s="1"/>
      <c r="F49" s="1"/>
      <c r="G49" s="23"/>
      <c r="H49" s="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F-1招标工程量清单封面</vt:lpstr>
      <vt:lpstr>F-2招标工程量清单扉页</vt:lpstr>
      <vt:lpstr>项目工程清单与计价表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Mr.Xie</cp:lastModifiedBy>
  <dcterms:created xsi:type="dcterms:W3CDTF">2026-04-17T00:35:00Z</dcterms:created>
  <dcterms:modified xsi:type="dcterms:W3CDTF">2026-04-30T10:41:37Z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BBD32CA6B56F4C7F8054F521912A6E4D_13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1</vt:i4>
  </property>
</Properties>
</file>